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/Users/annakotelnikova/Downloads/"/>
    </mc:Choice>
  </mc:AlternateContent>
  <xr:revisionPtr revIDLastSave="0" documentId="13_ncr:1_{877F2362-91AD-824D-A0C0-CFD6EE1B72B8}" xr6:coauthVersionLast="47" xr6:coauthVersionMax="47" xr10:uidLastSave="{00000000-0000-0000-0000-000000000000}"/>
  <bookViews>
    <workbookView xWindow="0" yWindow="500" windowWidth="28800" windowHeight="12340" xr2:uid="{00000000-000D-0000-FFFF-FFFF00000000}"/>
  </bookViews>
  <sheets>
    <sheet name="Отчет о прибылях и убытках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AA11" i="1"/>
  <c r="Z11" i="1"/>
  <c r="X11" i="1"/>
  <c r="V11" i="1"/>
  <c r="U11" i="1"/>
  <c r="R11" i="1"/>
  <c r="Q11" i="1"/>
  <c r="P11" i="1"/>
  <c r="O11" i="1"/>
  <c r="N11" i="1"/>
  <c r="M11" i="1"/>
  <c r="L11" i="1"/>
  <c r="J11" i="1"/>
  <c r="I11" i="1"/>
  <c r="H11" i="1"/>
  <c r="G11" i="1"/>
  <c r="T10" i="1"/>
  <c r="L10" i="1"/>
  <c r="K10" i="1"/>
  <c r="S10" i="1" s="1"/>
  <c r="W10" i="1" s="1"/>
  <c r="T9" i="1"/>
  <c r="L9" i="1"/>
  <c r="K9" i="1"/>
  <c r="S9" i="1" s="1"/>
  <c r="W9" i="1" s="1"/>
  <c r="T8" i="1"/>
  <c r="L8" i="1"/>
  <c r="K8" i="1"/>
  <c r="S8" i="1" s="1"/>
  <c r="W8" i="1" s="1"/>
  <c r="T7" i="1"/>
  <c r="T11" i="1" s="1"/>
  <c r="L7" i="1"/>
  <c r="K7" i="1"/>
  <c r="K11" i="1" s="1"/>
  <c r="F9" i="1" l="1"/>
  <c r="F10" i="1"/>
  <c r="E10" i="1"/>
  <c r="Y7" i="1"/>
  <c r="Y8" i="1"/>
  <c r="E8" i="1" s="1"/>
  <c r="Y9" i="1"/>
  <c r="E9" i="1" s="1"/>
  <c r="Y10" i="1"/>
  <c r="S7" i="1"/>
  <c r="Y11" i="1" l="1"/>
  <c r="S11" i="1"/>
  <c r="W7" i="1"/>
  <c r="W11" i="1" l="1"/>
  <c r="F7" i="1"/>
  <c r="E7" i="1"/>
  <c r="E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5" authorId="0" shapeId="0" xr:uid="{00000000-0006-0000-0000-000001000000}">
      <text>
        <r>
          <rPr>
            <sz val="9"/>
            <color rgb="FF000000"/>
            <rFont val="Tahoma"/>
            <family val="2"/>
            <charset val="204"/>
          </rPr>
          <t xml:space="preserve">Продажи - Возвраты
</t>
        </r>
      </text>
    </comment>
    <comment ref="M5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204"/>
          </rPr>
          <t xml:space="preserve">Selsup:
</t>
        </r>
        <r>
          <rPr>
            <b/>
            <sz val="9"/>
            <color rgb="FF000000"/>
            <rFont val="Tahoma"/>
            <family val="2"/>
            <charset val="204"/>
          </rPr>
          <t xml:space="preserve">Логистика по WB включает в себя:
</t>
        </r>
        <r>
          <rPr>
            <b/>
            <sz val="9"/>
            <color rgb="FF000000"/>
            <rFont val="Tahoma"/>
            <family val="2"/>
            <charset val="204"/>
          </rPr>
          <t xml:space="preserve">
</t>
        </r>
        <r>
          <rPr>
            <b/>
            <sz val="9"/>
            <color rgb="FF000000"/>
            <rFont val="Tahoma"/>
            <family val="2"/>
            <charset val="204"/>
          </rPr>
          <t xml:space="preserve">
</t>
        </r>
        <r>
          <rPr>
            <b/>
            <sz val="9"/>
            <color rgb="FF000000"/>
            <rFont val="Tahoma"/>
            <family val="2"/>
            <charset val="204"/>
          </rPr>
          <t xml:space="preserve">1. Логистика по России
</t>
        </r>
        <r>
          <rPr>
            <b/>
            <sz val="9"/>
            <color rgb="FF000000"/>
            <rFont val="Tahoma"/>
            <family val="2"/>
            <charset val="204"/>
          </rPr>
          <t xml:space="preserve">2. Международная логистика
</t>
        </r>
        <r>
          <rPr>
            <b/>
            <sz val="9"/>
            <color rgb="FF000000"/>
            <rFont val="Tahoma"/>
            <family val="2"/>
            <charset val="204"/>
          </rPr>
          <t xml:space="preserve">3. Услуги поверенного (выдача и возврат товаров на ПВЗ)
</t>
        </r>
        <r>
          <rPr>
            <b/>
            <sz val="9"/>
            <color rgb="FF000000"/>
            <rFont val="Tahoma"/>
            <family val="2"/>
            <charset val="204"/>
          </rPr>
          <t xml:space="preserve">4. НДС
</t>
        </r>
        <r>
          <rPr>
            <b/>
            <sz val="9"/>
            <color rgb="FF000000"/>
            <rFont val="Tahoma"/>
            <family val="2"/>
            <charset val="204"/>
          </rPr>
          <t xml:space="preserve">
</t>
        </r>
        <r>
          <rPr>
            <b/>
            <sz val="9"/>
            <color rgb="FF000000"/>
            <rFont val="Tahoma"/>
            <family val="2"/>
            <charset val="204"/>
          </rPr>
          <t xml:space="preserve">Логистика по Ozon - это плата за обработку и доставку:
</t>
        </r>
        <r>
          <rPr>
            <b/>
            <sz val="9"/>
            <color rgb="FF000000"/>
            <rFont val="Tahoma"/>
            <family val="2"/>
            <charset val="204"/>
          </rPr>
          <t xml:space="preserve">1. Логистика - Услуга FBO (без размещения)/услуга FBS (Marketplace Услуги селлеров»
</t>
        </r>
        <r>
          <rPr>
            <b/>
            <sz val="9"/>
            <color rgb="FF000000"/>
            <rFont val="Tahoma"/>
            <family val="2"/>
            <charset val="204"/>
          </rPr>
          <t xml:space="preserve">2. Последняя миля
</t>
        </r>
        <r>
          <rPr>
            <b/>
            <sz val="9"/>
            <color rgb="FF000000"/>
            <rFont val="Tahoma"/>
            <family val="2"/>
            <charset val="204"/>
          </rPr>
          <t>3. НДС</t>
        </r>
      </text>
    </comment>
    <comment ref="N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Включает НДС
</t>
        </r>
      </text>
    </comment>
    <comment ref="O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Относится к Wildberries</t>
        </r>
      </text>
    </comment>
    <comment ref="P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Относится к Wildberries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Относится к Ozon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Относится к Ozon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" authorId="0" shapeId="0" xr:uid="{00000000-0006-0000-0000-000008000000}">
      <text>
        <r>
          <rPr>
            <sz val="9"/>
            <color indexed="81"/>
            <rFont val="Tahoma"/>
            <family val="2"/>
            <charset val="204"/>
          </rPr>
          <t xml:space="preserve">
По API не передаются данные по хранению. Для более точной фин аналитики проведите интеграцию с банком или загрузите выписку из банка.</t>
        </r>
      </text>
    </comment>
    <comment ref="X5" authorId="0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 xml:space="preserve">Расходы, внесенные в Расходах-доходах в Selsup - зарплата, аренда и др. расходы.
</t>
        </r>
      </text>
    </comment>
  </commentList>
</comments>
</file>

<file path=xl/sharedStrings.xml><?xml version="1.0" encoding="utf-8"?>
<sst xmlns="http://schemas.openxmlformats.org/spreadsheetml/2006/main" count="44" uniqueCount="34">
  <si>
    <t>Период</t>
  </si>
  <si>
    <t>Дата начала</t>
  </si>
  <si>
    <t>Дата конца</t>
  </si>
  <si>
    <t>Продажи</t>
  </si>
  <si>
    <t>Возвраты</t>
  </si>
  <si>
    <t>Штрафы, руб.</t>
  </si>
  <si>
    <t>Доплаты и удержания, руб.</t>
  </si>
  <si>
    <t>Услуги, руб.</t>
  </si>
  <si>
    <t>Номер отчета</t>
  </si>
  <si>
    <t>Маржинальность, %</t>
  </si>
  <si>
    <t>Себестоимость, руб.</t>
  </si>
  <si>
    <t>Валовая прибыль, руб,</t>
  </si>
  <si>
    <t>Налоги, руб.</t>
  </si>
  <si>
    <t>Перечисление по банку, руб.</t>
  </si>
  <si>
    <t>Организация</t>
  </si>
  <si>
    <t>Итого к оплате по данным из API, руб.</t>
  </si>
  <si>
    <t>Прочие начисления, руб</t>
  </si>
  <si>
    <t>Чистая прибыль, руб.</t>
  </si>
  <si>
    <t>Выручка</t>
  </si>
  <si>
    <t>Руб.</t>
  </si>
  <si>
    <t>Шт.</t>
  </si>
  <si>
    <t>Логистика</t>
  </si>
  <si>
    <t>Комиссия с НДС, руб</t>
  </si>
  <si>
    <t>Прочие расходы, руб.</t>
  </si>
  <si>
    <t>Итого сумма расходов на МП, руб</t>
  </si>
  <si>
    <t>Самовыкуп, шт.</t>
  </si>
  <si>
    <t>Самовыкуп, руб.</t>
  </si>
  <si>
    <t>2022-07-25</t>
  </si>
  <si>
    <t>2022-07-31</t>
  </si>
  <si>
    <t>Итого</t>
  </si>
  <si>
    <t>Организация 1</t>
  </si>
  <si>
    <t>Организация 2</t>
  </si>
  <si>
    <t>Организация 3</t>
  </si>
  <si>
    <t>Организация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</si>
</sst>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sz val="12"/>
      <color indexed="9"/>
      <name val="Calibri"/>
    </font>
    <font>
      <b/>
      <sz val="14"/>
      <name val="Calibri"/>
    </font>
    <font>
      <b/>
      <sz val="12"/>
      <color rgb="FFFFFFFF"/>
      <name val="Calibri"/>
      <scheme val="minor"/>
    </font>
    <font>
      <sz val="9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04FF"/>
        <bgColor indexed="64"/>
      </patternFill>
    </fill>
    <fill>
      <patternFill patternType="solid">
        <fgColor rgb="FF4A5DFF"/>
      </patternFill>
    </fill>
    <fill>
      <patternFill patternType="solid">
        <fgColor rgb="FFFF8700"/>
      </patternFill>
    </fill>
    <fill>
      <patternFill patternType="solid">
        <fgColor rgb="FF4A5D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3" borderId="6" xfId="0" applyFont="1" applyFill="1" applyBorder="1"/>
    <xf numFmtId="4" fontId="0" fillId="0" borderId="6" xfId="0" applyNumberFormat="1" applyBorder="1"/>
    <xf numFmtId="1" fontId="0" fillId="0" borderId="6" xfId="0" applyNumberFormat="1" applyBorder="1"/>
    <xf numFmtId="4" fontId="6" fillId="4" borderId="6" xfId="0" applyNumberFormat="1" applyFont="1" applyFill="1" applyBorder="1"/>
    <xf numFmtId="1" fontId="6" fillId="4" borderId="6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0" fillId="0" borderId="0" xfId="0"/>
    <xf numFmtId="0" fontId="7" fillId="5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44824</xdr:colOff>
      <xdr:row>0</xdr:row>
      <xdr:rowOff>89647</xdr:rowOff>
    </xdr:from>
    <xdr:ext cx="7526482" cy="58015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9F9285-1B9B-B1EB-E054-1EA975CB71CD}"/>
            </a:ext>
          </a:extLst>
        </xdr:cNvPr>
        <xdr:cNvSpPr txBox="1"/>
      </xdr:nvSpPr>
      <xdr:spPr>
        <a:xfrm>
          <a:off x="10443883" y="89647"/>
          <a:ext cx="7526482" cy="5801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3200" b="1">
              <a:solidFill>
                <a:srgbClr val="FF8700"/>
              </a:solidFill>
            </a:rPr>
            <a:t>ФИНАНСОВЫЙ</a:t>
          </a:r>
          <a:r>
            <a:rPr lang="ru-RU" sz="3200" b="1" baseline="0">
              <a:solidFill>
                <a:srgbClr val="FF8700"/>
              </a:solidFill>
            </a:rPr>
            <a:t> ОТЧЕТ ИЗ </a:t>
          </a:r>
          <a:r>
            <a:rPr lang="en-US" sz="3200" b="1" baseline="0">
              <a:solidFill>
                <a:srgbClr val="00A3FF"/>
              </a:solidFill>
            </a:rPr>
            <a:t>SELSUP</a:t>
          </a:r>
          <a:endParaRPr lang="ru-RU" sz="3200" b="1">
            <a:solidFill>
              <a:srgbClr val="00A3FF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A11"/>
  <sheetViews>
    <sheetView showGridLines="0" tabSelected="1" zoomScale="85" zoomScaleNormal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15" sqref="H15"/>
    </sheetView>
  </sheetViews>
  <sheetFormatPr baseColWidth="10" defaultColWidth="14.83203125" defaultRowHeight="15" x14ac:dyDescent="0.2"/>
  <cols>
    <col min="1" max="1" width="18" customWidth="1"/>
    <col min="2" max="2" width="8.6640625" customWidth="1"/>
    <col min="3" max="3" width="15.6640625" bestFit="1" customWidth="1"/>
    <col min="4" max="4" width="14.6640625" customWidth="1"/>
    <col min="5" max="5" width="15.6640625" customWidth="1"/>
    <col min="6" max="6" width="15.5" customWidth="1"/>
    <col min="7" max="7" width="20.5" customWidth="1"/>
    <col min="8" max="8" width="10.83203125" customWidth="1"/>
    <col min="9" max="9" width="16.83203125" customWidth="1"/>
    <col min="10" max="10" width="11" customWidth="1"/>
    <col min="11" max="11" width="17.1640625" customWidth="1"/>
    <col min="12" max="12" width="12" customWidth="1"/>
    <col min="13" max="13" width="13.5" bestFit="1" customWidth="1"/>
    <col min="14" max="14" width="19.6640625" customWidth="1"/>
    <col min="15" max="15" width="17.83203125" bestFit="1" customWidth="1"/>
    <col min="16" max="16" width="23.33203125" customWidth="1"/>
    <col min="17" max="17" width="15.5" bestFit="1" customWidth="1"/>
    <col min="18" max="18" width="21.1640625" customWidth="1"/>
    <col min="19" max="20" width="26.33203125" customWidth="1"/>
    <col min="21" max="21" width="23.6640625" customWidth="1"/>
    <col min="22" max="22" width="19.5" customWidth="1"/>
    <col min="23" max="23" width="19.83203125" customWidth="1"/>
    <col min="24" max="24" width="18.33203125" customWidth="1"/>
    <col min="25" max="25" width="16.1640625" bestFit="1" customWidth="1"/>
    <col min="26" max="26" width="16.1640625" customWidth="1"/>
    <col min="27" max="27" width="16.5" customWidth="1"/>
  </cols>
  <sheetData>
    <row r="5" spans="1:27" s="2" customFormat="1" ht="18.75" customHeight="1" x14ac:dyDescent="0.2">
      <c r="A5" s="9" t="s">
        <v>14</v>
      </c>
      <c r="B5" s="9" t="s">
        <v>8</v>
      </c>
      <c r="C5" s="10" t="s">
        <v>0</v>
      </c>
      <c r="D5" s="11"/>
      <c r="E5" s="9" t="s">
        <v>17</v>
      </c>
      <c r="F5" s="9" t="s">
        <v>9</v>
      </c>
      <c r="G5" s="10" t="s">
        <v>3</v>
      </c>
      <c r="H5" s="11"/>
      <c r="I5" s="10" t="s">
        <v>4</v>
      </c>
      <c r="J5" s="11"/>
      <c r="K5" s="10" t="s">
        <v>18</v>
      </c>
      <c r="L5" s="11"/>
      <c r="M5" s="9" t="s">
        <v>21</v>
      </c>
      <c r="N5" s="9" t="s">
        <v>22</v>
      </c>
      <c r="O5" s="9" t="s">
        <v>5</v>
      </c>
      <c r="P5" s="9" t="s">
        <v>6</v>
      </c>
      <c r="Q5" s="9" t="s">
        <v>7</v>
      </c>
      <c r="R5" s="9" t="s">
        <v>16</v>
      </c>
      <c r="S5" s="9" t="s">
        <v>15</v>
      </c>
      <c r="T5" s="12" t="s">
        <v>24</v>
      </c>
      <c r="U5" s="9" t="s">
        <v>13</v>
      </c>
      <c r="V5" s="9" t="s">
        <v>10</v>
      </c>
      <c r="W5" s="9" t="s">
        <v>11</v>
      </c>
      <c r="X5" s="9" t="s">
        <v>23</v>
      </c>
      <c r="Y5" s="9" t="s">
        <v>12</v>
      </c>
      <c r="Z5" s="9" t="s">
        <v>25</v>
      </c>
      <c r="AA5" s="9" t="s">
        <v>26</v>
      </c>
    </row>
    <row r="6" spans="1:27" s="2" customFormat="1" ht="18.75" customHeight="1" x14ac:dyDescent="0.2">
      <c r="A6" s="9"/>
      <c r="B6" s="9"/>
      <c r="C6" s="1" t="s">
        <v>1</v>
      </c>
      <c r="D6" s="1" t="s">
        <v>2</v>
      </c>
      <c r="E6" s="9"/>
      <c r="F6" s="9"/>
      <c r="G6" s="3" t="s">
        <v>19</v>
      </c>
      <c r="H6" s="3" t="s">
        <v>20</v>
      </c>
      <c r="I6" s="3" t="s">
        <v>19</v>
      </c>
      <c r="J6" s="3" t="s">
        <v>20</v>
      </c>
      <c r="K6" s="3" t="s">
        <v>19</v>
      </c>
      <c r="L6" s="3" t="s">
        <v>20</v>
      </c>
      <c r="M6" s="9"/>
      <c r="N6" s="9"/>
      <c r="O6" s="9"/>
      <c r="P6" s="9"/>
      <c r="Q6" s="9"/>
      <c r="R6" s="9"/>
      <c r="S6" s="9"/>
      <c r="T6" s="13"/>
      <c r="U6" s="9"/>
      <c r="V6" s="9"/>
      <c r="W6" s="9"/>
      <c r="X6" s="9"/>
      <c r="Y6" s="9"/>
      <c r="Z6" s="9"/>
      <c r="AA6" s="9"/>
    </row>
    <row r="7" spans="1:27" ht="16" x14ac:dyDescent="0.2">
      <c r="A7" s="4" t="s">
        <v>30</v>
      </c>
      <c r="B7" s="4"/>
      <c r="C7" s="4" t="s">
        <v>27</v>
      </c>
      <c r="D7" s="4" t="s">
        <v>28</v>
      </c>
      <c r="E7" s="5">
        <f>IFERROR(W7-X7-Y7+AA7,"")</f>
        <v>581516.81819999963</v>
      </c>
      <c r="F7" s="5">
        <f>IFERROR((W7/S7)*100,"")</f>
        <v>48.484528406440667</v>
      </c>
      <c r="G7" s="5">
        <v>1950991.18</v>
      </c>
      <c r="H7" s="6">
        <v>913</v>
      </c>
      <c r="I7" s="5">
        <v>285985.65000000002</v>
      </c>
      <c r="J7" s="6">
        <v>122</v>
      </c>
      <c r="K7" s="5">
        <f t="shared" ref="K7:L10" si="0">IFERROR(G7-I7,"")</f>
        <v>1665005.5299999998</v>
      </c>
      <c r="L7" s="6">
        <f t="shared" si="0"/>
        <v>791</v>
      </c>
      <c r="M7" s="5">
        <v>176228.09</v>
      </c>
      <c r="N7" s="5">
        <v>62059.1</v>
      </c>
      <c r="O7" s="5">
        <v>5690.65</v>
      </c>
      <c r="P7" s="5">
        <v>5849.73</v>
      </c>
      <c r="Q7" s="5">
        <v>21445.27</v>
      </c>
      <c r="R7" s="5">
        <v>0</v>
      </c>
      <c r="S7" s="5">
        <f>IFERROR(K7-M7-N7-O7+P7-Q7+R7,"")</f>
        <v>1405432.1499999997</v>
      </c>
      <c r="T7" s="5">
        <f>IFERROR(M7-N7-O7+P7-Q7+R7,"")</f>
        <v>92882.799999999988</v>
      </c>
      <c r="U7" s="5">
        <v>0</v>
      </c>
      <c r="V7" s="5">
        <v>724015</v>
      </c>
      <c r="W7" s="5">
        <f>IFERROR(S7-V7,"")</f>
        <v>681417.14999999967</v>
      </c>
      <c r="X7" s="5">
        <v>0</v>
      </c>
      <c r="Y7" s="5">
        <f>IFERROR(K7*0.06,"")</f>
        <v>99900.331799999985</v>
      </c>
      <c r="Z7" s="6">
        <v>0</v>
      </c>
      <c r="AA7" s="5">
        <v>0</v>
      </c>
    </row>
    <row r="8" spans="1:27" ht="16" x14ac:dyDescent="0.2">
      <c r="A8" s="4" t="s">
        <v>31</v>
      </c>
      <c r="B8" s="4"/>
      <c r="C8" s="4" t="s">
        <v>27</v>
      </c>
      <c r="D8" s="4" t="s">
        <v>28</v>
      </c>
      <c r="E8" s="5">
        <f>IFERROR(W8-X8-Y8+AA8,"")</f>
        <v>-1622.2000000000005</v>
      </c>
      <c r="F8" s="5">
        <v>0</v>
      </c>
      <c r="G8" s="5">
        <v>17239</v>
      </c>
      <c r="H8" s="6">
        <v>17</v>
      </c>
      <c r="I8" s="5">
        <v>0</v>
      </c>
      <c r="J8" s="6">
        <v>0</v>
      </c>
      <c r="K8" s="5">
        <f t="shared" si="0"/>
        <v>17239</v>
      </c>
      <c r="L8" s="6">
        <f t="shared" si="0"/>
        <v>17</v>
      </c>
      <c r="M8" s="5">
        <v>3532.5</v>
      </c>
      <c r="N8" s="5">
        <v>-164.84</v>
      </c>
      <c r="O8" s="5">
        <v>2279.1999999999998</v>
      </c>
      <c r="P8" s="5">
        <v>0</v>
      </c>
      <c r="Q8" s="5">
        <v>0</v>
      </c>
      <c r="R8" s="5">
        <v>0</v>
      </c>
      <c r="S8" s="5">
        <f>IFERROR(K8-M8-N8-O8+P8-Q8+R8,"")</f>
        <v>11592.14</v>
      </c>
      <c r="T8" s="5">
        <f>IFERROR(M8-N8-O8+P8-Q8+R8,"")</f>
        <v>1418.1400000000003</v>
      </c>
      <c r="U8" s="5">
        <v>0</v>
      </c>
      <c r="V8" s="5">
        <v>12180</v>
      </c>
      <c r="W8" s="5">
        <f>IFERROR(S8-V8,"")</f>
        <v>-587.86000000000058</v>
      </c>
      <c r="X8" s="5">
        <v>0</v>
      </c>
      <c r="Y8" s="5">
        <f>IFERROR(K8*0.06,"")</f>
        <v>1034.3399999999999</v>
      </c>
      <c r="Z8" s="6">
        <v>0</v>
      </c>
      <c r="AA8" s="5">
        <v>0</v>
      </c>
    </row>
    <row r="9" spans="1:27" ht="16" x14ac:dyDescent="0.2">
      <c r="A9" s="16" t="s">
        <v>32</v>
      </c>
      <c r="B9" s="4"/>
      <c r="C9" s="4" t="s">
        <v>27</v>
      </c>
      <c r="D9" s="4" t="s">
        <v>28</v>
      </c>
      <c r="E9" s="5">
        <f>IFERROR(W9-X9-Y9+AA9,"")</f>
        <v>119871.6676</v>
      </c>
      <c r="F9" s="5">
        <f>IFERROR((W9/S9)*100,"")</f>
        <v>47.213103771688886</v>
      </c>
      <c r="G9" s="5">
        <v>378423.98</v>
      </c>
      <c r="H9" s="6">
        <v>215</v>
      </c>
      <c r="I9" s="5">
        <v>27118.44</v>
      </c>
      <c r="J9" s="6">
        <v>13</v>
      </c>
      <c r="K9" s="5">
        <f t="shared" si="0"/>
        <v>351305.54</v>
      </c>
      <c r="L9" s="6">
        <f t="shared" si="0"/>
        <v>202</v>
      </c>
      <c r="M9" s="5">
        <v>45307.25</v>
      </c>
      <c r="N9" s="5">
        <v>6014.3</v>
      </c>
      <c r="O9" s="5">
        <v>1417.5</v>
      </c>
      <c r="P9" s="5">
        <v>-26.49</v>
      </c>
      <c r="Q9" s="5">
        <v>0</v>
      </c>
      <c r="R9" s="5">
        <v>0</v>
      </c>
      <c r="S9" s="5">
        <f>IFERROR(K9-M9-N9-O9+P9-Q9+R9,"")</f>
        <v>298540</v>
      </c>
      <c r="T9" s="5">
        <f>IFERROR(M9-N9-O9+P9-Q9+R9,"")</f>
        <v>37848.959999999999</v>
      </c>
      <c r="U9" s="5">
        <v>0</v>
      </c>
      <c r="V9" s="5">
        <v>157590</v>
      </c>
      <c r="W9" s="5">
        <f>IFERROR(S9-V9,"")</f>
        <v>140950</v>
      </c>
      <c r="X9" s="5">
        <v>0</v>
      </c>
      <c r="Y9" s="5">
        <f>IFERROR(K9*0.06,"")</f>
        <v>21078.332399999999</v>
      </c>
      <c r="Z9" s="6">
        <v>0</v>
      </c>
      <c r="AA9" s="5">
        <v>0</v>
      </c>
    </row>
    <row r="10" spans="1:27" ht="16" x14ac:dyDescent="0.2">
      <c r="A10" s="16" t="s">
        <v>33</v>
      </c>
      <c r="B10" s="4"/>
      <c r="C10" s="4" t="s">
        <v>27</v>
      </c>
      <c r="D10" s="4" t="s">
        <v>28</v>
      </c>
      <c r="E10" s="5">
        <f>IFERROR(W10-X10-Y10+AA10,"")</f>
        <v>66478.223199999949</v>
      </c>
      <c r="F10" s="5">
        <f>IFERROR((W10/S10)*100,"")</f>
        <v>51.404791460357337</v>
      </c>
      <c r="G10" s="5">
        <v>479213.79</v>
      </c>
      <c r="H10" s="6">
        <v>291</v>
      </c>
      <c r="I10" s="5">
        <v>106491.01</v>
      </c>
      <c r="J10" s="6">
        <v>56</v>
      </c>
      <c r="K10" s="5">
        <f t="shared" si="0"/>
        <v>372722.77999999997</v>
      </c>
      <c r="L10" s="6">
        <f t="shared" si="0"/>
        <v>235</v>
      </c>
      <c r="M10" s="5">
        <v>43926.38</v>
      </c>
      <c r="N10" s="5">
        <v>20198.939999999999</v>
      </c>
      <c r="O10" s="5">
        <v>450.8</v>
      </c>
      <c r="P10" s="5">
        <v>0</v>
      </c>
      <c r="Q10" s="5">
        <v>21431.15</v>
      </c>
      <c r="R10" s="5">
        <v>0</v>
      </c>
      <c r="S10" s="5">
        <f>IFERROR(K10-M10-N10-O10+P10-Q10+R10,"")</f>
        <v>286715.50999999995</v>
      </c>
      <c r="T10" s="5">
        <f>IFERROR(M10-N10-O10+P10-Q10+R10,"")</f>
        <v>1845.489999999998</v>
      </c>
      <c r="U10" s="5">
        <v>0</v>
      </c>
      <c r="V10" s="5">
        <v>139330</v>
      </c>
      <c r="W10" s="5">
        <f>IFERROR(S10-V10,"")</f>
        <v>147385.50999999995</v>
      </c>
      <c r="X10" s="5">
        <v>58543.92</v>
      </c>
      <c r="Y10" s="5">
        <f>IFERROR(K10*0.06,"")</f>
        <v>22363.366799999996</v>
      </c>
      <c r="Z10" s="6">
        <v>0</v>
      </c>
      <c r="AA10" s="5">
        <v>0</v>
      </c>
    </row>
    <row r="11" spans="1:27" ht="19" x14ac:dyDescent="0.25">
      <c r="A11" s="14" t="s">
        <v>29</v>
      </c>
      <c r="B11" s="15"/>
      <c r="C11" s="15"/>
      <c r="D11" s="15"/>
      <c r="E11" s="7">
        <f>IFERROR(SUM(E7:E10),"")</f>
        <v>766244.50899999961</v>
      </c>
      <c r="F11" s="7">
        <f>IFERROR(AVERAGE(F7:F10),"")</f>
        <v>36.775605909621724</v>
      </c>
      <c r="G11" s="7">
        <f t="shared" ref="G11:AA11" si="1">IFERROR(SUM(G7:G10),"")</f>
        <v>2825867.95</v>
      </c>
      <c r="H11" s="8">
        <f t="shared" si="1"/>
        <v>1436</v>
      </c>
      <c r="I11" s="7">
        <f t="shared" si="1"/>
        <v>419595.10000000003</v>
      </c>
      <c r="J11" s="8">
        <f t="shared" si="1"/>
        <v>191</v>
      </c>
      <c r="K11" s="7">
        <f t="shared" si="1"/>
        <v>2406272.8499999996</v>
      </c>
      <c r="L11" s="8">
        <f t="shared" si="1"/>
        <v>1245</v>
      </c>
      <c r="M11" s="7">
        <f t="shared" si="1"/>
        <v>268994.21999999997</v>
      </c>
      <c r="N11" s="7">
        <f t="shared" si="1"/>
        <v>88107.5</v>
      </c>
      <c r="O11" s="7">
        <f t="shared" si="1"/>
        <v>9838.1499999999978</v>
      </c>
      <c r="P11" s="7">
        <f t="shared" si="1"/>
        <v>5823.24</v>
      </c>
      <c r="Q11" s="7">
        <f t="shared" si="1"/>
        <v>42876.42</v>
      </c>
      <c r="R11" s="7">
        <f t="shared" si="1"/>
        <v>0</v>
      </c>
      <c r="S11" s="7">
        <f t="shared" si="1"/>
        <v>2002279.7999999996</v>
      </c>
      <c r="T11" s="7">
        <f t="shared" si="1"/>
        <v>133995.38999999998</v>
      </c>
      <c r="U11" s="7">
        <f t="shared" si="1"/>
        <v>0</v>
      </c>
      <c r="V11" s="7">
        <f t="shared" si="1"/>
        <v>1033115</v>
      </c>
      <c r="W11" s="7">
        <f t="shared" si="1"/>
        <v>969164.79999999958</v>
      </c>
      <c r="X11" s="7">
        <f t="shared" si="1"/>
        <v>58543.92</v>
      </c>
      <c r="Y11" s="7">
        <f t="shared" si="1"/>
        <v>144376.37099999998</v>
      </c>
      <c r="Z11" s="7">
        <f t="shared" si="1"/>
        <v>0</v>
      </c>
      <c r="AA11" s="7">
        <f t="shared" si="1"/>
        <v>0</v>
      </c>
    </row>
  </sheetData>
  <mergeCells count="24">
    <mergeCell ref="W5:W6"/>
    <mergeCell ref="X5:X6"/>
    <mergeCell ref="A11:D11"/>
    <mergeCell ref="M5:M6"/>
    <mergeCell ref="N5:N6"/>
    <mergeCell ref="T5:T6"/>
    <mergeCell ref="U5:U6"/>
    <mergeCell ref="V5:V6"/>
    <mergeCell ref="Z5:Z6"/>
    <mergeCell ref="AA5:AA6"/>
    <mergeCell ref="Y5:Y6"/>
    <mergeCell ref="A5:A6"/>
    <mergeCell ref="S5:S6"/>
    <mergeCell ref="C5:D5"/>
    <mergeCell ref="O5:O6"/>
    <mergeCell ref="Q5:Q6"/>
    <mergeCell ref="B5:B6"/>
    <mergeCell ref="F5:F6"/>
    <mergeCell ref="E5:E6"/>
    <mergeCell ref="P5:P6"/>
    <mergeCell ref="R5:R6"/>
    <mergeCell ref="G5:H5"/>
    <mergeCell ref="I5:J5"/>
    <mergeCell ref="K5:L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прибылях и убытках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Алёна Зубкова</dc:creator>
  <cp:lastModifiedBy>Microsoft Office User</cp:lastModifiedBy>
  <dcterms:created xsi:type="dcterms:W3CDTF">2015-06-05T18:19:34Z</dcterms:created>
  <dcterms:modified xsi:type="dcterms:W3CDTF">2023-01-11T09:30:15Z</dcterms:modified>
</cp:coreProperties>
</file>